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A5089289-6316-4DE8-8A68-32A36096EEF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산출근거" sheetId="1" r:id="rId1"/>
    <sheet name="기계경비" sheetId="2" r:id="rId2"/>
  </sheets>
  <definedNames>
    <definedName name="_xlnm.Print_Area" localSheetId="0">산출근거!$A$1:$AC$125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AA11" i="1"/>
  <c r="AB14" i="1" l="1"/>
  <c r="Z14" i="1"/>
  <c r="E29" i="1"/>
  <c r="AB4" i="2"/>
  <c r="AA8" i="2"/>
  <c r="AC8" i="2" s="1"/>
  <c r="Z6" i="2"/>
  <c r="J7" i="2" s="1"/>
  <c r="Z7" i="2" s="1"/>
  <c r="AC7" i="2" s="1"/>
  <c r="AB5" i="2"/>
  <c r="AC5" i="2" s="1"/>
  <c r="N21" i="1"/>
  <c r="Q21" i="1"/>
  <c r="K21" i="1"/>
  <c r="H21" i="1"/>
  <c r="E22" i="1"/>
  <c r="AA14" i="1"/>
  <c r="AA4" i="2" l="1"/>
  <c r="E27" i="1" s="1"/>
  <c r="Z4" i="2"/>
  <c r="E25" i="1" s="1"/>
  <c r="AC6" i="2"/>
  <c r="AC4" i="2" s="1"/>
  <c r="T21" i="1"/>
  <c r="I29" i="1" s="1"/>
  <c r="O29" i="1" s="1"/>
  <c r="AB29" i="1" s="1"/>
  <c r="AC11" i="1"/>
  <c r="AC14" i="1" s="1"/>
  <c r="I27" i="1" l="1"/>
  <c r="O27" i="1" s="1"/>
  <c r="AA27" i="1" s="1"/>
  <c r="AC27" i="1" s="1"/>
  <c r="I25" i="1"/>
  <c r="O25" i="1" s="1"/>
  <c r="Z25" i="1" s="1"/>
  <c r="Z31" i="1" s="1"/>
  <c r="Z55" i="1" s="1"/>
  <c r="Z6" i="1" s="1"/>
  <c r="AB31" i="1"/>
  <c r="AB55" i="1" s="1"/>
  <c r="AB6" i="1" s="1"/>
  <c r="AC29" i="1"/>
  <c r="AA31" i="1" l="1"/>
  <c r="AA55" i="1" s="1"/>
  <c r="AA6" i="1" s="1"/>
  <c r="AC25" i="1"/>
  <c r="AC31" i="1" s="1"/>
  <c r="AC55" i="1" s="1"/>
  <c r="AC6" i="1" s="1"/>
</calcChain>
</file>

<file path=xl/sharedStrings.xml><?xml version="1.0" encoding="utf-8"?>
<sst xmlns="http://schemas.openxmlformats.org/spreadsheetml/2006/main" count="79" uniqueCount="56">
  <si>
    <t>단 가 산 출</t>
    <phoneticPr fontId="1" type="noConversion"/>
  </si>
  <si>
    <t>산 출 근 거</t>
    <phoneticPr fontId="1" type="noConversion"/>
  </si>
  <si>
    <t>재료비</t>
  </si>
  <si>
    <t>재료비</t>
    <phoneticPr fontId="1" type="noConversion"/>
  </si>
  <si>
    <t>노무비</t>
  </si>
  <si>
    <t>노무비</t>
    <phoneticPr fontId="1" type="noConversion"/>
  </si>
  <si>
    <t>경비</t>
    <phoneticPr fontId="1" type="noConversion"/>
  </si>
  <si>
    <t>합 계</t>
    <phoneticPr fontId="1" type="noConversion"/>
  </si>
  <si>
    <t>1호표</t>
    <phoneticPr fontId="1" type="noConversion"/>
  </si>
  <si>
    <t xml:space="preserve">보통인부 : </t>
    <phoneticPr fontId="1" type="noConversion"/>
  </si>
  <si>
    <t>인</t>
  </si>
  <si>
    <t>인</t>
    <phoneticPr fontId="1" type="noConversion"/>
  </si>
  <si>
    <t>X</t>
    <phoneticPr fontId="1" type="noConversion"/>
  </si>
  <si>
    <t>소     계</t>
    <phoneticPr fontId="1" type="noConversion"/>
  </si>
  <si>
    <t>=</t>
    <phoneticPr fontId="1" type="noConversion"/>
  </si>
  <si>
    <t>q</t>
    <phoneticPr fontId="1" type="noConversion"/>
  </si>
  <si>
    <t>f</t>
    <phoneticPr fontId="1" type="noConversion"/>
  </si>
  <si>
    <t>E</t>
    <phoneticPr fontId="1" type="noConversion"/>
  </si>
  <si>
    <t>K</t>
    <phoneticPr fontId="1" type="noConversion"/>
  </si>
  <si>
    <t>Cm</t>
    <phoneticPr fontId="1" type="noConversion"/>
  </si>
  <si>
    <t>=</t>
    <phoneticPr fontId="1" type="noConversion"/>
  </si>
  <si>
    <t>M3/hr</t>
    <phoneticPr fontId="1" type="noConversion"/>
  </si>
  <si>
    <t>재료비</t>
    <phoneticPr fontId="1" type="noConversion"/>
  </si>
  <si>
    <t>경  비</t>
    <phoneticPr fontId="1" type="noConversion"/>
  </si>
  <si>
    <t>X</t>
    <phoneticPr fontId="1" type="noConversion"/>
  </si>
  <si>
    <t>X</t>
    <phoneticPr fontId="1" type="noConversion"/>
  </si>
  <si>
    <t>/</t>
    <phoneticPr fontId="1" type="noConversion"/>
  </si>
  <si>
    <t>/</t>
    <phoneticPr fontId="1" type="noConversion"/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</si>
  <si>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</si>
  <si>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</si>
  <si>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</si>
  <si>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</si>
  <si>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</si>
  <si>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</si>
  <si>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</si>
  <si>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0.6㎥</t>
  </si>
  <si>
    <t>손    료</t>
  </si>
  <si>
    <t/>
  </si>
  <si>
    <t>￦×</t>
  </si>
  <si>
    <t>×</t>
  </si>
  <si>
    <t>10(-7)</t>
  </si>
  <si>
    <t>주연료</t>
  </si>
  <si>
    <t>경유</t>
  </si>
  <si>
    <t>ℓ</t>
  </si>
  <si>
    <t>잡    품</t>
  </si>
  <si>
    <t>주연료의</t>
  </si>
  <si>
    <t>%</t>
  </si>
  <si>
    <t>건설기계운전사</t>
  </si>
  <si>
    <t>1/8*16/12*25/20</t>
  </si>
  <si>
    <t>굴삭기(타이어형)</t>
    <phoneticPr fontId="1" type="noConversion"/>
  </si>
  <si>
    <t>노무비</t>
    <phoneticPr fontId="1" type="noConversion"/>
  </si>
  <si>
    <t>총 계</t>
    <phoneticPr fontId="1" type="noConversion"/>
  </si>
  <si>
    <t>되메우기 (인력10%+굴삭기06W 90%) , M3</t>
    <phoneticPr fontId="1" type="noConversion"/>
  </si>
  <si>
    <t>1. 인   력 (10% 적용)</t>
    <phoneticPr fontId="1" type="noConversion"/>
  </si>
  <si>
    <t xml:space="preserve"> 2. 기계 (백호우 0.6 ㎥):90% </t>
    <phoneticPr fontId="1" type="noConversion"/>
  </si>
  <si>
    <t>sec(135도)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</si>
</sst>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##"/>
    <numFmt numFmtId="177" formatCode="#,##0.#######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20"/>
      <color indexed="8"/>
      <name val="Arial"/>
      <family val="2"/>
    </font>
    <font>
      <b/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5" xfId="1" applyFont="1" applyFill="1" applyBorder="1">
      <alignment vertical="center"/>
    </xf>
    <xf numFmtId="41" fontId="7" fillId="2" borderId="6" xfId="1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41" fontId="6" fillId="2" borderId="5" xfId="1" applyFont="1" applyFill="1" applyBorder="1">
      <alignment vertical="center"/>
    </xf>
    <xf numFmtId="41" fontId="6" fillId="2" borderId="6" xfId="1" applyFont="1" applyFill="1" applyBorder="1">
      <alignment vertical="center"/>
    </xf>
    <xf numFmtId="41" fontId="7" fillId="2" borderId="0" xfId="1" applyFont="1" applyFill="1" applyBorder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left" vertical="center"/>
    </xf>
    <xf numFmtId="3" fontId="8" fillId="2" borderId="10" xfId="0" applyNumberFormat="1" applyFont="1" applyFill="1" applyBorder="1" applyAlignment="1">
      <alignment horizontal="left" vertical="center"/>
    </xf>
    <xf numFmtId="176" fontId="8" fillId="2" borderId="10" xfId="0" applyNumberFormat="1" applyFont="1" applyFill="1" applyBorder="1">
      <alignment vertical="center"/>
    </xf>
    <xf numFmtId="3" fontId="8" fillId="2" borderId="12" xfId="0" applyNumberFormat="1" applyFont="1" applyFill="1" applyBorder="1" applyAlignment="1">
      <alignment horizontal="left" vertical="center"/>
    </xf>
    <xf numFmtId="3" fontId="8" fillId="2" borderId="13" xfId="0" applyNumberFormat="1" applyFont="1" applyFill="1" applyBorder="1">
      <alignment vertical="center"/>
    </xf>
    <xf numFmtId="3" fontId="8" fillId="2" borderId="14" xfId="0" applyNumberFormat="1" applyFont="1" applyFill="1" applyBorder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3" fontId="9" fillId="2" borderId="18" xfId="0" applyNumberFormat="1" applyFont="1" applyFill="1" applyBorder="1">
      <alignment vertical="center"/>
    </xf>
    <xf numFmtId="3" fontId="9" fillId="2" borderId="19" xfId="0" applyNumberFormat="1" applyFont="1" applyFill="1" applyBorder="1">
      <alignment vertical="center"/>
    </xf>
    <xf numFmtId="3" fontId="9" fillId="2" borderId="20" xfId="0" applyNumberFormat="1" applyFont="1" applyFill="1" applyBorder="1">
      <alignment vertical="center"/>
    </xf>
    <xf numFmtId="0" fontId="10" fillId="2" borderId="0" xfId="0" applyFont="1" applyFill="1">
      <alignment vertical="center"/>
    </xf>
    <xf numFmtId="3" fontId="9" fillId="2" borderId="21" xfId="0" applyNumberFormat="1" applyFont="1" applyFill="1" applyBorder="1" applyAlignment="1">
      <alignment horizontal="left" vertical="center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23" xfId="0" applyNumberFormat="1" applyFont="1" applyFill="1" applyBorder="1">
      <alignment vertical="center"/>
    </xf>
    <xf numFmtId="3" fontId="8" fillId="2" borderId="24" xfId="0" applyNumberFormat="1" applyFont="1" applyFill="1" applyBorder="1" applyAlignment="1">
      <alignment horizontal="left" vertical="center"/>
    </xf>
    <xf numFmtId="3" fontId="8" fillId="2" borderId="25" xfId="0" applyNumberFormat="1" applyFont="1" applyFill="1" applyBorder="1" applyAlignment="1">
      <alignment horizontal="left" vertical="center"/>
    </xf>
    <xf numFmtId="3" fontId="8" fillId="2" borderId="26" xfId="0" applyNumberFormat="1" applyFont="1" applyFill="1" applyBorder="1">
      <alignment vertical="center"/>
    </xf>
    <xf numFmtId="3" fontId="8" fillId="2" borderId="27" xfId="0" applyNumberFormat="1" applyFont="1" applyFill="1" applyBorder="1">
      <alignment vertical="center"/>
    </xf>
    <xf numFmtId="176" fontId="8" fillId="2" borderId="25" xfId="0" applyNumberFormat="1" applyFont="1" applyFill="1" applyBorder="1">
      <alignment vertical="center"/>
    </xf>
    <xf numFmtId="3" fontId="8" fillId="2" borderId="25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horizontal="left" vertical="center"/>
    </xf>
    <xf numFmtId="41" fontId="6" fillId="2" borderId="7" xfId="1" applyFont="1" applyFill="1" applyBorder="1">
      <alignment vertical="center"/>
    </xf>
    <xf numFmtId="41" fontId="6" fillId="2" borderId="8" xfId="1" applyFont="1" applyFill="1" applyBorder="1">
      <alignment vertical="center"/>
    </xf>
    <xf numFmtId="41" fontId="7" fillId="2" borderId="29" xfId="0" applyNumberFormat="1" applyFont="1" applyFill="1" applyBorder="1">
      <alignment vertical="center"/>
    </xf>
    <xf numFmtId="41" fontId="6" fillId="4" borderId="5" xfId="0" applyNumberFormat="1" applyFont="1" applyFill="1" applyBorder="1">
      <alignment vertical="center"/>
    </xf>
    <xf numFmtId="41" fontId="6" fillId="4" borderId="6" xfId="0" applyNumberFormat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3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2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 shrinkToFit="1"/>
    </xf>
    <xf numFmtId="1" fontId="7" fillId="2" borderId="0" xfId="0" applyNumberFormat="1" applyFont="1" applyFill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>
      <alignment vertical="center"/>
    </xf>
    <xf numFmtId="3" fontId="8" fillId="2" borderId="13" xfId="0" applyNumberFormat="1" applyFont="1" applyFill="1" applyBorder="1">
      <alignment vertical="center"/>
    </xf>
    <xf numFmtId="3" fontId="8" fillId="2" borderId="26" xfId="0" applyNumberFormat="1" applyFont="1" applyFill="1" applyBorder="1">
      <alignment vertical="center"/>
    </xf>
    <xf numFmtId="177" fontId="8" fillId="2" borderId="46" xfId="0" applyNumberFormat="1" applyFont="1" applyFill="1" applyBorder="1">
      <alignment vertical="center"/>
    </xf>
    <xf numFmtId="176" fontId="8" fillId="2" borderId="47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3.png"/><Relationship Id="rId1" Type="http://schemas.openxmlformats.org/officeDocument/2006/relationships/image" Target="../media/image8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285751</xdr:colOff>
      <xdr:row>4</xdr:row>
      <xdr:rowOff>122465</xdr:rowOff>
    </xdr:from>
    <xdr:to>
      <xdr:col>42</xdr:col>
      <xdr:colOff>321466</xdr:colOff>
      <xdr:row>22</xdr:row>
      <xdr:rowOff>46869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2DD901B-E1D5-02D1-D33D-1EC3AB062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2430" y="1401536"/>
          <a:ext cx="8200000" cy="6047619"/>
        </a:xfrm>
        <a:prstGeom prst="rect">
          <a:avLst/>
        </a:prstGeom>
      </xdr:spPr>
    </xdr:pic>
    <xdr:clientData/>
  </xdr:twoCellAnchor>
  <xdr:twoCellAnchor>
    <xdr:from>
      <xdr:col>36</xdr:col>
      <xdr:colOff>381000</xdr:colOff>
      <xdr:row>11</xdr:row>
      <xdr:rowOff>217715</xdr:rowOff>
    </xdr:from>
    <xdr:to>
      <xdr:col>38</xdr:col>
      <xdr:colOff>326571</xdr:colOff>
      <xdr:row>13</xdr:row>
      <xdr:rowOff>95250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B3FAA7B4-B819-1868-D034-F8E11E6CB715}"/>
            </a:ext>
          </a:extLst>
        </xdr:cNvPr>
        <xdr:cNvSpPr/>
      </xdr:nvSpPr>
      <xdr:spPr>
        <a:xfrm>
          <a:off x="18709821" y="3878036"/>
          <a:ext cx="1306286" cy="557893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43</xdr:col>
      <xdr:colOff>101872</xdr:colOff>
      <xdr:row>4</xdr:row>
      <xdr:rowOff>271997</xdr:rowOff>
    </xdr:from>
    <xdr:to>
      <xdr:col>53</xdr:col>
      <xdr:colOff>448235</xdr:colOff>
      <xdr:row>35</xdr:row>
      <xdr:rowOff>268941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2BB8420-1E8A-3B0D-4875-79C84DA2B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85137" y="1560673"/>
          <a:ext cx="7181951" cy="10765797"/>
        </a:xfrm>
        <a:prstGeom prst="rect">
          <a:avLst/>
        </a:prstGeom>
      </xdr:spPr>
    </xdr:pic>
    <xdr:clientData/>
  </xdr:twoCellAnchor>
  <xdr:twoCellAnchor>
    <xdr:from>
      <xdr:col>43</xdr:col>
      <xdr:colOff>220114</xdr:colOff>
      <xdr:row>9</xdr:row>
      <xdr:rowOff>79242</xdr:rowOff>
    </xdr:from>
    <xdr:to>
      <xdr:col>48</xdr:col>
      <xdr:colOff>661147</xdr:colOff>
      <xdr:row>10</xdr:row>
      <xdr:rowOff>78441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8832D9CA-9103-4201-9C9B-E85A1EF8E431}"/>
            </a:ext>
          </a:extLst>
        </xdr:cNvPr>
        <xdr:cNvSpPr/>
      </xdr:nvSpPr>
      <xdr:spPr>
        <a:xfrm>
          <a:off x="23203379" y="3104830"/>
          <a:ext cx="3858827" cy="346582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30</xdr:col>
      <xdr:colOff>530678</xdr:colOff>
      <xdr:row>22</xdr:row>
      <xdr:rowOff>231319</xdr:rowOff>
    </xdr:from>
    <xdr:to>
      <xdr:col>42</xdr:col>
      <xdr:colOff>272143</xdr:colOff>
      <xdr:row>48</xdr:row>
      <xdr:rowOff>272141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F3D9E5DA-3031-A6A8-F6BA-F9F585046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77357" y="7633605"/>
          <a:ext cx="7905750" cy="8885465"/>
        </a:xfrm>
        <a:prstGeom prst="rect">
          <a:avLst/>
        </a:prstGeom>
      </xdr:spPr>
    </xdr:pic>
    <xdr:clientData/>
  </xdr:twoCellAnchor>
  <xdr:twoCellAnchor>
    <xdr:from>
      <xdr:col>31</xdr:col>
      <xdr:colOff>136071</xdr:colOff>
      <xdr:row>39</xdr:row>
      <xdr:rowOff>204107</xdr:rowOff>
    </xdr:from>
    <xdr:to>
      <xdr:col>33</xdr:col>
      <xdr:colOff>81643</xdr:colOff>
      <xdr:row>41</xdr:row>
      <xdr:rowOff>81642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C297D2D2-86EA-4B55-B704-4D94016E152E}"/>
            </a:ext>
          </a:extLst>
        </xdr:cNvPr>
        <xdr:cNvSpPr/>
      </xdr:nvSpPr>
      <xdr:spPr>
        <a:xfrm>
          <a:off x="15063107" y="13389428"/>
          <a:ext cx="1306286" cy="557893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625929</xdr:colOff>
      <xdr:row>38</xdr:row>
      <xdr:rowOff>84364</xdr:rowOff>
    </xdr:from>
    <xdr:to>
      <xdr:col>34</xdr:col>
      <xdr:colOff>517072</xdr:colOff>
      <xdr:row>39</xdr:row>
      <xdr:rowOff>27215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FFCB00E9-E26A-4B15-997A-835FE4A5C0A9}"/>
            </a:ext>
          </a:extLst>
        </xdr:cNvPr>
        <xdr:cNvSpPr/>
      </xdr:nvSpPr>
      <xdr:spPr>
        <a:xfrm>
          <a:off x="16913679" y="12929507"/>
          <a:ext cx="571500" cy="283029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43</xdr:col>
      <xdr:colOff>244930</xdr:colOff>
      <xdr:row>36</xdr:row>
      <xdr:rowOff>108856</xdr:rowOff>
    </xdr:from>
    <xdr:to>
      <xdr:col>52</xdr:col>
      <xdr:colOff>639536</xdr:colOff>
      <xdr:row>49</xdr:row>
      <xdr:rowOff>13607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CDB7DEA3-23B5-9CE0-C813-293111E5E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336251" y="12273642"/>
          <a:ext cx="6517821" cy="4327072"/>
        </a:xfrm>
        <a:prstGeom prst="rect">
          <a:avLst/>
        </a:prstGeom>
      </xdr:spPr>
    </xdr:pic>
    <xdr:clientData/>
  </xdr:twoCellAnchor>
  <xdr:twoCellAnchor editAs="oneCell">
    <xdr:from>
      <xdr:col>31</xdr:col>
      <xdr:colOff>258535</xdr:colOff>
      <xdr:row>49</xdr:row>
      <xdr:rowOff>176892</xdr:rowOff>
    </xdr:from>
    <xdr:to>
      <xdr:col>42</xdr:col>
      <xdr:colOff>312964</xdr:colOff>
      <xdr:row>99</xdr:row>
      <xdr:rowOff>27214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EB9B50D7-CC05-2042-C4C5-FFAECE293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185571" y="16763999"/>
          <a:ext cx="7538357" cy="11144251"/>
        </a:xfrm>
        <a:prstGeom prst="rect">
          <a:avLst/>
        </a:prstGeom>
      </xdr:spPr>
    </xdr:pic>
    <xdr:clientData/>
  </xdr:twoCellAnchor>
  <xdr:twoCellAnchor editAs="oneCell">
    <xdr:from>
      <xdr:col>43</xdr:col>
      <xdr:colOff>612322</xdr:colOff>
      <xdr:row>49</xdr:row>
      <xdr:rowOff>244929</xdr:rowOff>
    </xdr:from>
    <xdr:to>
      <xdr:col>55</xdr:col>
      <xdr:colOff>517072</xdr:colOff>
      <xdr:row>65</xdr:row>
      <xdr:rowOff>136071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E8917520-E2F3-94D6-C1A4-6F975EAB6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703643" y="16832036"/>
          <a:ext cx="8069036" cy="4245428"/>
        </a:xfrm>
        <a:prstGeom prst="rect">
          <a:avLst/>
        </a:prstGeom>
      </xdr:spPr>
    </xdr:pic>
    <xdr:clientData/>
  </xdr:twoCellAnchor>
  <xdr:twoCellAnchor editAs="oneCell">
    <xdr:from>
      <xdr:col>16</xdr:col>
      <xdr:colOff>122465</xdr:colOff>
      <xdr:row>55</xdr:row>
      <xdr:rowOff>149678</xdr:rowOff>
    </xdr:from>
    <xdr:to>
      <xdr:col>28</xdr:col>
      <xdr:colOff>921762</xdr:colOff>
      <xdr:row>106</xdr:row>
      <xdr:rowOff>13607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690C68F3-A2CB-ECCA-3D25-D89E45E4D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83036" y="18777857"/>
          <a:ext cx="7412369" cy="10545536"/>
        </a:xfrm>
        <a:prstGeom prst="rect">
          <a:avLst/>
        </a:prstGeom>
      </xdr:spPr>
    </xdr:pic>
    <xdr:clientData/>
  </xdr:twoCellAnchor>
  <xdr:twoCellAnchor>
    <xdr:from>
      <xdr:col>16</xdr:col>
      <xdr:colOff>285750</xdr:colOff>
      <xdr:row>104</xdr:row>
      <xdr:rowOff>136073</xdr:rowOff>
    </xdr:from>
    <xdr:to>
      <xdr:col>25</xdr:col>
      <xdr:colOff>898070</xdr:colOff>
      <xdr:row>105</xdr:row>
      <xdr:rowOff>176892</xdr:rowOff>
    </xdr:to>
    <xdr:sp macro="" textlink="">
      <xdr:nvSpPr>
        <xdr:cNvPr id="13" name="직사각형 12">
          <a:extLst>
            <a:ext uri="{FF2B5EF4-FFF2-40B4-BE49-F238E27FC236}">
              <a16:creationId xmlns:a16="http://schemas.microsoft.com/office/drawing/2014/main" id="{C9752EA8-A829-4244-AFDB-80C61101B8FE}"/>
            </a:ext>
          </a:extLst>
        </xdr:cNvPr>
        <xdr:cNvSpPr/>
      </xdr:nvSpPr>
      <xdr:spPr>
        <a:xfrm>
          <a:off x="5946321" y="29037644"/>
          <a:ext cx="3796392" cy="244927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24</xdr:col>
      <xdr:colOff>206828</xdr:colOff>
      <xdr:row>100</xdr:row>
      <xdr:rowOff>179615</xdr:rowOff>
    </xdr:from>
    <xdr:to>
      <xdr:col>25</xdr:col>
      <xdr:colOff>925286</xdr:colOff>
      <xdr:row>105</xdr:row>
      <xdr:rowOff>176892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CC6C9C86-5D3B-42E1-AE8F-AB4BF90C4E03}"/>
            </a:ext>
          </a:extLst>
        </xdr:cNvPr>
        <xdr:cNvSpPr/>
      </xdr:nvSpPr>
      <xdr:spPr>
        <a:xfrm>
          <a:off x="8697685" y="28264758"/>
          <a:ext cx="1072244" cy="1017813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31</xdr:col>
      <xdr:colOff>312963</xdr:colOff>
      <xdr:row>53</xdr:row>
      <xdr:rowOff>0</xdr:rowOff>
    </xdr:from>
    <xdr:to>
      <xdr:col>42</xdr:col>
      <xdr:colOff>204107</xdr:colOff>
      <xdr:row>54</xdr:row>
      <xdr:rowOff>258537</xdr:rowOff>
    </xdr:to>
    <xdr:sp macro="" textlink="">
      <xdr:nvSpPr>
        <xdr:cNvPr id="15" name="직사각형 14">
          <a:extLst>
            <a:ext uri="{FF2B5EF4-FFF2-40B4-BE49-F238E27FC236}">
              <a16:creationId xmlns:a16="http://schemas.microsoft.com/office/drawing/2014/main" id="{F92A5257-7DEE-4B81-9D75-C5D7B70020EE}"/>
            </a:ext>
          </a:extLst>
        </xdr:cNvPr>
        <xdr:cNvSpPr/>
      </xdr:nvSpPr>
      <xdr:spPr>
        <a:xfrm>
          <a:off x="15239999" y="17947821"/>
          <a:ext cx="7375072" cy="598716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17</xdr:col>
      <xdr:colOff>40821</xdr:colOff>
      <xdr:row>70</xdr:row>
      <xdr:rowOff>176892</xdr:rowOff>
    </xdr:from>
    <xdr:to>
      <xdr:col>28</xdr:col>
      <xdr:colOff>517070</xdr:colOff>
      <xdr:row>72</xdr:row>
      <xdr:rowOff>13607</xdr:rowOff>
    </xdr:to>
    <xdr:sp macro="" textlink="">
      <xdr:nvSpPr>
        <xdr:cNvPr id="16" name="직사각형 15">
          <a:extLst>
            <a:ext uri="{FF2B5EF4-FFF2-40B4-BE49-F238E27FC236}">
              <a16:creationId xmlns:a16="http://schemas.microsoft.com/office/drawing/2014/main" id="{47AB72BB-4F1B-419B-BB4D-BC71B62CB46F}"/>
            </a:ext>
          </a:extLst>
        </xdr:cNvPr>
        <xdr:cNvSpPr/>
      </xdr:nvSpPr>
      <xdr:spPr>
        <a:xfrm>
          <a:off x="6055178" y="22138821"/>
          <a:ext cx="6735535" cy="244929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39</xdr:col>
      <xdr:colOff>666750</xdr:colOff>
      <xdr:row>70</xdr:row>
      <xdr:rowOff>111578</xdr:rowOff>
    </xdr:from>
    <xdr:to>
      <xdr:col>41</xdr:col>
      <xdr:colOff>125185</xdr:colOff>
      <xdr:row>71</xdr:row>
      <xdr:rowOff>176893</xdr:rowOff>
    </xdr:to>
    <xdr:sp macro="" textlink="">
      <xdr:nvSpPr>
        <xdr:cNvPr id="17" name="직사각형 16">
          <a:extLst>
            <a:ext uri="{FF2B5EF4-FFF2-40B4-BE49-F238E27FC236}">
              <a16:creationId xmlns:a16="http://schemas.microsoft.com/office/drawing/2014/main" id="{B253A201-5678-406F-A495-D32DB678470A}"/>
            </a:ext>
          </a:extLst>
        </xdr:cNvPr>
        <xdr:cNvSpPr/>
      </xdr:nvSpPr>
      <xdr:spPr>
        <a:xfrm>
          <a:off x="21036643" y="22073507"/>
          <a:ext cx="819149" cy="269422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26</xdr:col>
      <xdr:colOff>250371</xdr:colOff>
      <xdr:row>89</xdr:row>
      <xdr:rowOff>114301</xdr:rowOff>
    </xdr:from>
    <xdr:to>
      <xdr:col>27</xdr:col>
      <xdr:colOff>179615</xdr:colOff>
      <xdr:row>91</xdr:row>
      <xdr:rowOff>13607</xdr:rowOff>
    </xdr:to>
    <xdr:sp macro="" textlink="">
      <xdr:nvSpPr>
        <xdr:cNvPr id="18" name="직사각형 17">
          <a:extLst>
            <a:ext uri="{FF2B5EF4-FFF2-40B4-BE49-F238E27FC236}">
              <a16:creationId xmlns:a16="http://schemas.microsoft.com/office/drawing/2014/main" id="{44DB1B6C-BD6C-4D1B-BBBC-BDFA0B53403B}"/>
            </a:ext>
          </a:extLst>
        </xdr:cNvPr>
        <xdr:cNvSpPr/>
      </xdr:nvSpPr>
      <xdr:spPr>
        <a:xfrm>
          <a:off x="10238014" y="25954265"/>
          <a:ext cx="1072244" cy="307521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51</xdr:col>
      <xdr:colOff>435427</xdr:colOff>
      <xdr:row>60</xdr:row>
      <xdr:rowOff>70757</xdr:rowOff>
    </xdr:from>
    <xdr:to>
      <xdr:col>53</xdr:col>
      <xdr:colOff>68036</xdr:colOff>
      <xdr:row>61</xdr:row>
      <xdr:rowOff>163286</xdr:rowOff>
    </xdr:to>
    <xdr:sp macro="" textlink="">
      <xdr:nvSpPr>
        <xdr:cNvPr id="19" name="직사각형 18">
          <a:extLst>
            <a:ext uri="{FF2B5EF4-FFF2-40B4-BE49-F238E27FC236}">
              <a16:creationId xmlns:a16="http://schemas.microsoft.com/office/drawing/2014/main" id="{086D447E-AB5B-4C1A-B5A1-33D241ED4245}"/>
            </a:ext>
          </a:extLst>
        </xdr:cNvPr>
        <xdr:cNvSpPr/>
      </xdr:nvSpPr>
      <xdr:spPr>
        <a:xfrm>
          <a:off x="28969606" y="19991614"/>
          <a:ext cx="993323" cy="296636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117230</xdr:colOff>
      <xdr:row>10</xdr:row>
      <xdr:rowOff>14653</xdr:rowOff>
    </xdr:from>
    <xdr:to>
      <xdr:col>30</xdr:col>
      <xdr:colOff>24816</xdr:colOff>
      <xdr:row>16</xdr:row>
      <xdr:rowOff>95249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0344644-DC80-95AE-AD04-6DFBD6452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4727"/>
        <a:stretch/>
      </xdr:blipFill>
      <xdr:spPr>
        <a:xfrm>
          <a:off x="5934807" y="2381249"/>
          <a:ext cx="3981355" cy="1355481"/>
        </a:xfrm>
        <a:prstGeom prst="rect">
          <a:avLst/>
        </a:prstGeom>
      </xdr:spPr>
    </xdr:pic>
    <xdr:clientData/>
  </xdr:twoCellAnchor>
  <xdr:twoCellAnchor>
    <xdr:from>
      <xdr:col>23</xdr:col>
      <xdr:colOff>65942</xdr:colOff>
      <xdr:row>13</xdr:row>
      <xdr:rowOff>161193</xdr:rowOff>
    </xdr:from>
    <xdr:to>
      <xdr:col>29</xdr:col>
      <xdr:colOff>644769</xdr:colOff>
      <xdr:row>14</xdr:row>
      <xdr:rowOff>65943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AF6A0CB5-483F-46DC-9693-AE7DCE969E15}"/>
            </a:ext>
          </a:extLst>
        </xdr:cNvPr>
        <xdr:cNvSpPr/>
      </xdr:nvSpPr>
      <xdr:spPr>
        <a:xfrm>
          <a:off x="6257192" y="3165231"/>
          <a:ext cx="3509596" cy="11723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43231</xdr:colOff>
      <xdr:row>8</xdr:row>
      <xdr:rowOff>87923</xdr:rowOff>
    </xdr:from>
    <xdr:to>
      <xdr:col>7</xdr:col>
      <xdr:colOff>51289</xdr:colOff>
      <xdr:row>28</xdr:row>
      <xdr:rowOff>153865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44DB4664-511F-415E-9786-3A56E6CDA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19" y="2029558"/>
          <a:ext cx="4125789" cy="4315557"/>
        </a:xfrm>
        <a:prstGeom prst="rect">
          <a:avLst/>
        </a:prstGeom>
      </xdr:spPr>
    </xdr:pic>
    <xdr:clientData/>
  </xdr:twoCellAnchor>
  <xdr:twoCellAnchor>
    <xdr:from>
      <xdr:col>1</xdr:col>
      <xdr:colOff>254978</xdr:colOff>
      <xdr:row>21</xdr:row>
      <xdr:rowOff>95250</xdr:rowOff>
    </xdr:from>
    <xdr:to>
      <xdr:col>1</xdr:col>
      <xdr:colOff>879231</xdr:colOff>
      <xdr:row>23</xdr:row>
      <xdr:rowOff>21981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9E31D482-470D-4CF7-9DAD-0C24FF017A21}"/>
            </a:ext>
          </a:extLst>
        </xdr:cNvPr>
        <xdr:cNvSpPr/>
      </xdr:nvSpPr>
      <xdr:spPr>
        <a:xfrm>
          <a:off x="306266" y="4799135"/>
          <a:ext cx="624253" cy="351692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1169378</xdr:colOff>
      <xdr:row>20</xdr:row>
      <xdr:rowOff>101113</xdr:rowOff>
    </xdr:from>
    <xdr:to>
      <xdr:col>1</xdr:col>
      <xdr:colOff>1450731</xdr:colOff>
      <xdr:row>21</xdr:row>
      <xdr:rowOff>14654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9449F80E-0D46-4884-92B7-74306990820C}"/>
            </a:ext>
          </a:extLst>
        </xdr:cNvPr>
        <xdr:cNvSpPr/>
      </xdr:nvSpPr>
      <xdr:spPr>
        <a:xfrm>
          <a:off x="1220666" y="4592517"/>
          <a:ext cx="281353" cy="126022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138479</xdr:colOff>
      <xdr:row>46</xdr:row>
      <xdr:rowOff>167787</xdr:rowOff>
    </xdr:from>
    <xdr:to>
      <xdr:col>4</xdr:col>
      <xdr:colOff>101845</xdr:colOff>
      <xdr:row>70</xdr:row>
      <xdr:rowOff>153642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E0524907-7F2B-7D2F-FB88-626AB74F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104" y="10045212"/>
          <a:ext cx="3611441" cy="5015055"/>
        </a:xfrm>
        <a:prstGeom prst="rect">
          <a:avLst/>
        </a:prstGeom>
      </xdr:spPr>
    </xdr:pic>
    <xdr:clientData/>
  </xdr:twoCellAnchor>
  <xdr:twoCellAnchor>
    <xdr:from>
      <xdr:col>1</xdr:col>
      <xdr:colOff>221274</xdr:colOff>
      <xdr:row>61</xdr:row>
      <xdr:rowOff>43229</xdr:rowOff>
    </xdr:from>
    <xdr:to>
      <xdr:col>2</xdr:col>
      <xdr:colOff>309928</xdr:colOff>
      <xdr:row>62</xdr:row>
      <xdr:rowOff>24178</xdr:rowOff>
    </xdr:to>
    <xdr:sp macro="" textlink="">
      <xdr:nvSpPr>
        <xdr:cNvPr id="10" name="직사각형 9">
          <a:extLst>
            <a:ext uri="{FF2B5EF4-FFF2-40B4-BE49-F238E27FC236}">
              <a16:creationId xmlns:a16="http://schemas.microsoft.com/office/drawing/2014/main" id="{8CB2AF68-836C-409C-8873-1A1DDFCA9144}"/>
            </a:ext>
          </a:extLst>
        </xdr:cNvPr>
        <xdr:cNvSpPr/>
      </xdr:nvSpPr>
      <xdr:spPr>
        <a:xfrm>
          <a:off x="268899" y="13063904"/>
          <a:ext cx="2012704" cy="190499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197827</xdr:colOff>
      <xdr:row>29</xdr:row>
      <xdr:rowOff>58615</xdr:rowOff>
    </xdr:from>
    <xdr:to>
      <xdr:col>20</xdr:col>
      <xdr:colOff>0</xdr:colOff>
      <xdr:row>45</xdr:row>
      <xdr:rowOff>190501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CE0F1E00-8FB9-DB98-B33A-05202CA3E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9115" y="6462346"/>
          <a:ext cx="5568462" cy="3531578"/>
        </a:xfrm>
        <a:prstGeom prst="rect">
          <a:avLst/>
        </a:prstGeom>
      </xdr:spPr>
    </xdr:pic>
    <xdr:clientData/>
  </xdr:twoCellAnchor>
  <xdr:twoCellAnchor>
    <xdr:from>
      <xdr:col>1</xdr:col>
      <xdr:colOff>1039586</xdr:colOff>
      <xdr:row>38</xdr:row>
      <xdr:rowOff>174173</xdr:rowOff>
    </xdr:from>
    <xdr:to>
      <xdr:col>1</xdr:col>
      <xdr:colOff>1861458</xdr:colOff>
      <xdr:row>39</xdr:row>
      <xdr:rowOff>76200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8C996B1B-B66D-4015-AEF2-EBD1D7CB3D2F}"/>
            </a:ext>
          </a:extLst>
        </xdr:cNvPr>
        <xdr:cNvSpPr/>
      </xdr:nvSpPr>
      <xdr:spPr>
        <a:xfrm>
          <a:off x="1088572" y="8469087"/>
          <a:ext cx="821872" cy="114299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30</xdr:col>
      <xdr:colOff>51289</xdr:colOff>
      <xdr:row>10</xdr:row>
      <xdr:rowOff>168518</xdr:rowOff>
    </xdr:from>
    <xdr:to>
      <xdr:col>35</xdr:col>
      <xdr:colOff>117231</xdr:colOff>
      <xdr:row>32</xdr:row>
      <xdr:rowOff>190500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A68C6215-969F-EC43-3DB7-7CD9F6A73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42635" y="2535114"/>
          <a:ext cx="3509596" cy="4696559"/>
        </a:xfrm>
        <a:prstGeom prst="rect">
          <a:avLst/>
        </a:prstGeom>
      </xdr:spPr>
    </xdr:pic>
    <xdr:clientData/>
  </xdr:twoCellAnchor>
  <xdr:twoCellAnchor>
    <xdr:from>
      <xdr:col>30</xdr:col>
      <xdr:colOff>540726</xdr:colOff>
      <xdr:row>26</xdr:row>
      <xdr:rowOff>27843</xdr:rowOff>
    </xdr:from>
    <xdr:to>
      <xdr:col>34</xdr:col>
      <xdr:colOff>644769</xdr:colOff>
      <xdr:row>26</xdr:row>
      <xdr:rowOff>161193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F4CDD10A-444D-4526-ACC7-A9CC0E113B5B}"/>
            </a:ext>
          </a:extLst>
        </xdr:cNvPr>
        <xdr:cNvSpPr/>
      </xdr:nvSpPr>
      <xdr:spPr>
        <a:xfrm>
          <a:off x="10432072" y="5794131"/>
          <a:ext cx="2858966" cy="1333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35</xdr:col>
      <xdr:colOff>224118</xdr:colOff>
      <xdr:row>10</xdr:row>
      <xdr:rowOff>123265</xdr:rowOff>
    </xdr:from>
    <xdr:to>
      <xdr:col>42</xdr:col>
      <xdr:colOff>277301</xdr:colOff>
      <xdr:row>44</xdr:row>
      <xdr:rowOff>131884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EB92D15A-C907-E79A-319D-E9642521C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25500" y="2454089"/>
          <a:ext cx="4838095" cy="7247619"/>
        </a:xfrm>
        <a:prstGeom prst="rect">
          <a:avLst/>
        </a:prstGeom>
      </xdr:spPr>
    </xdr:pic>
    <xdr:clientData/>
  </xdr:twoCellAnchor>
  <xdr:twoCellAnchor>
    <xdr:from>
      <xdr:col>38</xdr:col>
      <xdr:colOff>89043</xdr:colOff>
      <xdr:row>21</xdr:row>
      <xdr:rowOff>146365</xdr:rowOff>
    </xdr:from>
    <xdr:to>
      <xdr:col>42</xdr:col>
      <xdr:colOff>193087</xdr:colOff>
      <xdr:row>22</xdr:row>
      <xdr:rowOff>112058</xdr:rowOff>
    </xdr:to>
    <xdr:sp macro="" textlink="">
      <xdr:nvSpPr>
        <xdr:cNvPr id="16" name="직사각형 15">
          <a:extLst>
            <a:ext uri="{FF2B5EF4-FFF2-40B4-BE49-F238E27FC236}">
              <a16:creationId xmlns:a16="http://schemas.microsoft.com/office/drawing/2014/main" id="{0DC1125A-4F93-43EF-84FD-CB9A41908991}"/>
            </a:ext>
          </a:extLst>
        </xdr:cNvPr>
        <xdr:cNvSpPr/>
      </xdr:nvSpPr>
      <xdr:spPr>
        <a:xfrm>
          <a:off x="15441102" y="4819218"/>
          <a:ext cx="2838279" cy="17860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zoomScale="55" zoomScaleNormal="55" zoomScaleSheetLayoutView="70" workbookViewId="0">
      <pane ySplit="4" topLeftCell="A5" activePane="bottomLeft" state="frozen"/>
      <selection pane="bottomLeft" activeCell="K6" sqref="K6"/>
    </sheetView>
  </sheetViews>
  <sheetFormatPr defaultColWidth="0.75" defaultRowHeight="16.5" x14ac:dyDescent="0.3"/>
  <cols>
    <col min="1" max="25" width="4.625" style="1" customWidth="1"/>
    <col min="26" max="28" width="15" style="1" customWidth="1"/>
    <col min="29" max="29" width="17" style="1" customWidth="1"/>
    <col min="30" max="140" width="9" style="1" customWidth="1"/>
    <col min="141" max="141" width="0.625" style="1" customWidth="1"/>
    <col min="142" max="16384" width="0.75" style="1"/>
  </cols>
  <sheetData>
    <row r="1" spans="1:29" ht="24" customHeight="1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ht="24" customHeight="1" thickBot="1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1:29" s="2" customFormat="1" ht="26.25" x14ac:dyDescent="0.3">
      <c r="A3" s="59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1"/>
      <c r="Z3" s="65" t="s">
        <v>3</v>
      </c>
      <c r="AA3" s="65" t="s">
        <v>5</v>
      </c>
      <c r="AB3" s="65" t="s">
        <v>6</v>
      </c>
      <c r="AC3" s="67" t="s">
        <v>7</v>
      </c>
    </row>
    <row r="4" spans="1:29" s="2" customFormat="1" ht="27" thickBot="1" x14ac:dyDescent="0.3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66"/>
      <c r="AA4" s="66"/>
      <c r="AB4" s="66"/>
      <c r="AC4" s="68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8</v>
      </c>
      <c r="C6" s="8" t="s">
        <v>52</v>
      </c>
      <c r="Y6" s="19"/>
      <c r="Z6" s="52">
        <f>Z55</f>
        <v>283.18500000000006</v>
      </c>
      <c r="AA6" s="52">
        <f>AA55</f>
        <v>2751.0303571428572</v>
      </c>
      <c r="AB6" s="52">
        <f>AB55</f>
        <v>412.72527214285714</v>
      </c>
      <c r="AC6" s="53">
        <f>AC55</f>
        <v>3446.9406292857143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53</v>
      </c>
      <c r="Y9" s="19"/>
      <c r="Z9" s="20"/>
      <c r="AA9" s="20"/>
      <c r="AB9" s="20"/>
      <c r="AC9" s="21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C11" s="10" t="s">
        <v>9</v>
      </c>
      <c r="G11" s="56">
        <v>0.11</v>
      </c>
      <c r="H11" s="56"/>
      <c r="I11" s="10" t="s">
        <v>11</v>
      </c>
      <c r="J11" s="10" t="s">
        <v>12</v>
      </c>
      <c r="K11" s="70">
        <v>167081</v>
      </c>
      <c r="L11" s="56"/>
      <c r="M11" s="56"/>
      <c r="N11" s="10" t="s">
        <v>12</v>
      </c>
      <c r="O11" s="71">
        <v>0.1</v>
      </c>
      <c r="P11" s="72"/>
      <c r="Y11" s="11"/>
      <c r="Z11" s="16"/>
      <c r="AA11" s="16">
        <f>TRUNC(G11*K11*O11,0)</f>
        <v>1837</v>
      </c>
      <c r="AB11" s="16"/>
      <c r="AC11" s="17">
        <f>AA11</f>
        <v>1837</v>
      </c>
    </row>
    <row r="12" spans="1:29" s="10" customFormat="1" ht="27" customHeight="1" x14ac:dyDescent="0.3">
      <c r="A12" s="14"/>
      <c r="Y12" s="11"/>
      <c r="Z12" s="16"/>
      <c r="AA12" s="16"/>
      <c r="AB12" s="16"/>
      <c r="AC12" s="17"/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8" customFormat="1" ht="27" customHeight="1" x14ac:dyDescent="0.3">
      <c r="A14" s="9"/>
      <c r="B14" s="8" t="s">
        <v>13</v>
      </c>
      <c r="Y14" s="19"/>
      <c r="Z14" s="49">
        <f>SUM(Z7:Z13)</f>
        <v>0</v>
      </c>
      <c r="AA14" s="49">
        <f>SUM(AA7:AA13)</f>
        <v>1837</v>
      </c>
      <c r="AB14" s="49">
        <f>SUM(AB7:AB13)</f>
        <v>0</v>
      </c>
      <c r="AC14" s="50">
        <f>SUM(AC7:AC13)</f>
        <v>1837</v>
      </c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54</v>
      </c>
      <c r="Y16" s="19"/>
      <c r="Z16" s="22"/>
      <c r="AA16" s="22"/>
      <c r="AB16" s="22"/>
      <c r="AC16" s="23"/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10" customFormat="1" ht="27" customHeight="1" x14ac:dyDescent="0.3">
      <c r="A18" s="14"/>
      <c r="B18" s="10" t="s">
        <v>15</v>
      </c>
      <c r="C18" s="10" t="s">
        <v>14</v>
      </c>
      <c r="D18" s="56">
        <v>0.6</v>
      </c>
      <c r="E18" s="56"/>
      <c r="F18" s="10" t="s">
        <v>16</v>
      </c>
      <c r="G18" s="10" t="s">
        <v>14</v>
      </c>
      <c r="H18" s="73">
        <f>1/((1.25+1.35)/2)</f>
        <v>0.76923076923076916</v>
      </c>
      <c r="I18" s="73"/>
      <c r="J18" s="10" t="s">
        <v>17</v>
      </c>
      <c r="K18" s="10" t="s">
        <v>14</v>
      </c>
      <c r="L18" s="56">
        <v>0.75</v>
      </c>
      <c r="M18" s="56"/>
      <c r="N18" s="10" t="s">
        <v>18</v>
      </c>
      <c r="O18" s="10" t="s">
        <v>14</v>
      </c>
      <c r="P18" s="56">
        <v>0.9</v>
      </c>
      <c r="Q18" s="56"/>
      <c r="R18" s="15" t="s">
        <v>19</v>
      </c>
      <c r="S18" s="54" t="s">
        <v>14</v>
      </c>
      <c r="T18" s="56">
        <v>20</v>
      </c>
      <c r="U18" s="56"/>
      <c r="V18" s="10" t="s">
        <v>55</v>
      </c>
      <c r="Y18" s="11"/>
      <c r="Z18" s="16"/>
      <c r="AA18" s="16"/>
      <c r="AB18" s="16"/>
      <c r="AC18" s="17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E21" s="75">
        <v>3600</v>
      </c>
      <c r="F21" s="75"/>
      <c r="G21" s="18" t="s">
        <v>12</v>
      </c>
      <c r="H21" s="69">
        <f>D18</f>
        <v>0.6</v>
      </c>
      <c r="I21" s="69"/>
      <c r="J21" s="18" t="s">
        <v>12</v>
      </c>
      <c r="K21" s="76">
        <f>H18</f>
        <v>0.76923076923076916</v>
      </c>
      <c r="L21" s="76"/>
      <c r="M21" s="18" t="s">
        <v>12</v>
      </c>
      <c r="N21" s="69">
        <f>L18</f>
        <v>0.75</v>
      </c>
      <c r="O21" s="69"/>
      <c r="P21" s="18" t="s">
        <v>12</v>
      </c>
      <c r="Q21" s="69">
        <f>P18</f>
        <v>0.9</v>
      </c>
      <c r="R21" s="69"/>
      <c r="S21" s="56" t="s">
        <v>20</v>
      </c>
      <c r="T21" s="77">
        <f>TRUNC((E21*H21*K21*N21*Q21)/E22,0)</f>
        <v>56</v>
      </c>
      <c r="U21" s="77"/>
      <c r="V21" s="56" t="s">
        <v>21</v>
      </c>
      <c r="W21" s="56"/>
      <c r="X21" s="56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E22" s="82">
        <f>T18</f>
        <v>20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56"/>
      <c r="T22" s="77"/>
      <c r="U22" s="77"/>
      <c r="V22" s="56"/>
      <c r="W22" s="56"/>
      <c r="X22" s="56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B25" s="10" t="s">
        <v>22</v>
      </c>
      <c r="E25" s="70">
        <f>기계경비!$Z$4</f>
        <v>17620.400000000001</v>
      </c>
      <c r="F25" s="56"/>
      <c r="G25" s="56"/>
      <c r="H25" s="10" t="s">
        <v>26</v>
      </c>
      <c r="I25" s="81">
        <f>T21</f>
        <v>56</v>
      </c>
      <c r="J25" s="56"/>
      <c r="K25" s="10" t="s">
        <v>24</v>
      </c>
      <c r="L25" s="74">
        <v>0.9</v>
      </c>
      <c r="M25" s="56"/>
      <c r="N25" s="10" t="s">
        <v>20</v>
      </c>
      <c r="O25" s="83">
        <f>(E25/I25)*L25</f>
        <v>283.18500000000006</v>
      </c>
      <c r="P25" s="83"/>
      <c r="Q25" s="83"/>
      <c r="Y25" s="11"/>
      <c r="Z25" s="16">
        <f>O25</f>
        <v>283.18500000000006</v>
      </c>
      <c r="AA25" s="16"/>
      <c r="AB25" s="16"/>
      <c r="AC25" s="17">
        <f>Z25+AA25+AB25</f>
        <v>283.18500000000006</v>
      </c>
    </row>
    <row r="26" spans="1:29" s="10" customFormat="1" ht="27" customHeight="1" x14ac:dyDescent="0.3">
      <c r="A26" s="14"/>
      <c r="O26" s="24"/>
      <c r="P26" s="24"/>
      <c r="Q26" s="2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B27" s="10" t="s">
        <v>50</v>
      </c>
      <c r="E27" s="70">
        <f>기계경비!$AA$4</f>
        <v>56873</v>
      </c>
      <c r="F27" s="56"/>
      <c r="G27" s="56"/>
      <c r="H27" s="10" t="s">
        <v>27</v>
      </c>
      <c r="I27" s="81">
        <f>T21</f>
        <v>56</v>
      </c>
      <c r="J27" s="56"/>
      <c r="K27" s="10" t="s">
        <v>25</v>
      </c>
      <c r="L27" s="74">
        <v>0.9</v>
      </c>
      <c r="M27" s="56"/>
      <c r="N27" s="10" t="s">
        <v>20</v>
      </c>
      <c r="O27" s="83">
        <f>(E27/I27)*L27</f>
        <v>914.03035714285716</v>
      </c>
      <c r="P27" s="83"/>
      <c r="Q27" s="83"/>
      <c r="Y27" s="11"/>
      <c r="Z27" s="16"/>
      <c r="AA27" s="16">
        <f>O27</f>
        <v>914.03035714285716</v>
      </c>
      <c r="AB27" s="16"/>
      <c r="AC27" s="17">
        <f>Z27+AA27+AB27</f>
        <v>914.03035714285716</v>
      </c>
    </row>
    <row r="28" spans="1:29" s="10" customFormat="1" ht="27" customHeight="1" x14ac:dyDescent="0.3">
      <c r="A28" s="14"/>
      <c r="O28" s="24"/>
      <c r="P28" s="24"/>
      <c r="Q28" s="24"/>
      <c r="Y28" s="11"/>
      <c r="Z28" s="16"/>
      <c r="AA28" s="16"/>
      <c r="AB28" s="16"/>
      <c r="AC28" s="17"/>
    </row>
    <row r="29" spans="1:29" s="10" customFormat="1" ht="27" customHeight="1" x14ac:dyDescent="0.3">
      <c r="A29" s="14"/>
      <c r="B29" s="10" t="s">
        <v>23</v>
      </c>
      <c r="E29" s="70">
        <f>기계경비!$AB$4</f>
        <v>25680.6836</v>
      </c>
      <c r="F29" s="56"/>
      <c r="G29" s="56"/>
      <c r="H29" s="10" t="s">
        <v>26</v>
      </c>
      <c r="I29" s="81">
        <f>T21</f>
        <v>56</v>
      </c>
      <c r="J29" s="56"/>
      <c r="K29" s="10" t="s">
        <v>24</v>
      </c>
      <c r="L29" s="74">
        <v>0.9</v>
      </c>
      <c r="M29" s="56"/>
      <c r="N29" s="10" t="s">
        <v>20</v>
      </c>
      <c r="O29" s="83">
        <f>(E29/I29)*L29</f>
        <v>412.72527214285714</v>
      </c>
      <c r="P29" s="83"/>
      <c r="Q29" s="83"/>
      <c r="Y29" s="11"/>
      <c r="Z29" s="16"/>
      <c r="AA29" s="16"/>
      <c r="AB29" s="16">
        <f>O29</f>
        <v>412.72527214285714</v>
      </c>
      <c r="AC29" s="17">
        <f>Z29+AA29+AB29</f>
        <v>412.72527214285714</v>
      </c>
    </row>
    <row r="30" spans="1:29" s="10" customFormat="1" ht="27" customHeight="1" x14ac:dyDescent="0.3">
      <c r="A30" s="14"/>
      <c r="Y30" s="11"/>
      <c r="Z30" s="16"/>
      <c r="AA30" s="16"/>
      <c r="AB30" s="16"/>
      <c r="AC30" s="17"/>
    </row>
    <row r="31" spans="1:29" s="8" customFormat="1" ht="27" customHeight="1" x14ac:dyDescent="0.3">
      <c r="A31" s="9"/>
      <c r="B31" s="8" t="s">
        <v>13</v>
      </c>
      <c r="Y31" s="19"/>
      <c r="Z31" s="49">
        <f>SUM(Z15:Z30)</f>
        <v>283.18500000000006</v>
      </c>
      <c r="AA31" s="49">
        <f>SUM(AA15:AA30)</f>
        <v>914.03035714285716</v>
      </c>
      <c r="AB31" s="49">
        <f>SUM(AB15:AB30)</f>
        <v>412.72527214285714</v>
      </c>
      <c r="AC31" s="50">
        <f>SUM(AC23:AC30)</f>
        <v>1609.9406292857143</v>
      </c>
    </row>
    <row r="32" spans="1:29" s="10" customFormat="1" ht="27" customHeight="1" x14ac:dyDescent="0.3">
      <c r="A32" s="14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Y34" s="11"/>
      <c r="Z34" s="16"/>
      <c r="AA34" s="16"/>
      <c r="AB34" s="16"/>
      <c r="AC34" s="17"/>
    </row>
    <row r="35" spans="1:29" s="10" customFormat="1" ht="27" customHeight="1" x14ac:dyDescent="0.3">
      <c r="A35" s="14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Y37" s="11"/>
      <c r="Z37" s="16"/>
      <c r="AA37" s="16"/>
      <c r="AB37" s="16"/>
      <c r="AC37" s="17"/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ht="27" customHeight="1" thickBot="1" x14ac:dyDescent="0.35">
      <c r="A55" s="78" t="s">
        <v>51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80"/>
      <c r="Z55" s="51">
        <f>SUM(Z31,Z14)</f>
        <v>283.18500000000006</v>
      </c>
      <c r="AA55" s="51">
        <f>SUM(AA31,AA14)</f>
        <v>2751.0303571428572</v>
      </c>
      <c r="AB55" s="51">
        <f>SUM(AB31,AB14)</f>
        <v>412.72527214285714</v>
      </c>
      <c r="AC55" s="51">
        <f>SUM(AC31,AC14)</f>
        <v>3446.9406292857143</v>
      </c>
    </row>
    <row r="56" spans="1:29" ht="27" customHeight="1" x14ac:dyDescent="0.3"/>
    <row r="57" spans="1:29" ht="27" customHeight="1" x14ac:dyDescent="0.3"/>
  </sheetData>
  <mergeCells count="36">
    <mergeCell ref="T21:U22"/>
    <mergeCell ref="A55:Y55"/>
    <mergeCell ref="V21:X22"/>
    <mergeCell ref="E25:G25"/>
    <mergeCell ref="E27:G27"/>
    <mergeCell ref="E29:G29"/>
    <mergeCell ref="I25:J25"/>
    <mergeCell ref="I27:J27"/>
    <mergeCell ref="I29:J29"/>
    <mergeCell ref="L25:M25"/>
    <mergeCell ref="E22:R22"/>
    <mergeCell ref="S21:S22"/>
    <mergeCell ref="O25:Q25"/>
    <mergeCell ref="O27:Q27"/>
    <mergeCell ref="O29:Q29"/>
    <mergeCell ref="L27:M27"/>
    <mergeCell ref="L29:M29"/>
    <mergeCell ref="E21:F21"/>
    <mergeCell ref="H21:I21"/>
    <mergeCell ref="K21:L21"/>
    <mergeCell ref="N21:O21"/>
    <mergeCell ref="Q21:R21"/>
    <mergeCell ref="G11:H11"/>
    <mergeCell ref="K11:M11"/>
    <mergeCell ref="O11:P11"/>
    <mergeCell ref="D18:E18"/>
    <mergeCell ref="H18:I18"/>
    <mergeCell ref="L18:M18"/>
    <mergeCell ref="P18:Q18"/>
    <mergeCell ref="T18:U18"/>
    <mergeCell ref="A1:AC2"/>
    <mergeCell ref="A3:Y4"/>
    <mergeCell ref="Z3:Z4"/>
    <mergeCell ref="AA3:AA4"/>
    <mergeCell ref="AB3:AB4"/>
    <mergeCell ref="AC3:AC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8"/>
  <sheetViews>
    <sheetView zoomScale="115" zoomScaleNormal="115" workbookViewId="0">
      <selection activeCell="C6" sqref="C6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8" width="2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16384" width="9" style="1"/>
  </cols>
  <sheetData>
    <row r="1" spans="2:30" x14ac:dyDescent="0.3">
      <c r="B1" s="84" t="s">
        <v>28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</row>
    <row r="2" spans="2:30" x14ac:dyDescent="0.3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</row>
    <row r="3" spans="2:30" ht="24" customHeight="1" thickBot="1" x14ac:dyDescent="0.35">
      <c r="B3" s="32" t="s">
        <v>29</v>
      </c>
      <c r="C3" s="33" t="s">
        <v>30</v>
      </c>
      <c r="D3" s="86" t="s">
        <v>31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33" t="s">
        <v>2</v>
      </c>
      <c r="AA3" s="33" t="s">
        <v>4</v>
      </c>
      <c r="AB3" s="33" t="s">
        <v>32</v>
      </c>
      <c r="AC3" s="33" t="s">
        <v>33</v>
      </c>
      <c r="AD3" s="34" t="s">
        <v>34</v>
      </c>
    </row>
    <row r="4" spans="2:30" s="38" customFormat="1" ht="18.75" customHeight="1" thickTop="1" x14ac:dyDescent="0.3">
      <c r="B4" s="39" t="s">
        <v>49</v>
      </c>
      <c r="C4" s="55" t="s">
        <v>35</v>
      </c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7"/>
      <c r="Z4" s="40">
        <f>SUM(Z5:Z8)</f>
        <v>17620.400000000001</v>
      </c>
      <c r="AA4" s="40">
        <f>SUM(AA5:AA8)</f>
        <v>56873</v>
      </c>
      <c r="AB4" s="40">
        <f>SUM(AB5:AB8)</f>
        <v>25680.6836</v>
      </c>
      <c r="AC4" s="40">
        <f>SUM(AC5:AC8)</f>
        <v>100174.08360000001</v>
      </c>
      <c r="AD4" s="41"/>
    </row>
    <row r="5" spans="2:30" ht="18.75" customHeight="1" x14ac:dyDescent="0.3">
      <c r="B5" s="26" t="s">
        <v>36</v>
      </c>
      <c r="C5" s="27" t="s">
        <v>37</v>
      </c>
      <c r="D5" s="87">
        <v>112684000</v>
      </c>
      <c r="E5" s="88"/>
      <c r="F5" s="88"/>
      <c r="G5" s="88"/>
      <c r="H5" s="88"/>
      <c r="I5" s="88" t="s">
        <v>38</v>
      </c>
      <c r="J5" s="88"/>
      <c r="K5" s="88">
        <v>2279</v>
      </c>
      <c r="L5" s="88"/>
      <c r="M5" s="88"/>
      <c r="N5" s="30" t="s">
        <v>39</v>
      </c>
      <c r="O5" s="88" t="s">
        <v>40</v>
      </c>
      <c r="P5" s="88"/>
      <c r="Q5" s="88"/>
      <c r="R5" s="30"/>
      <c r="S5" s="30"/>
      <c r="T5" s="30"/>
      <c r="U5" s="30"/>
      <c r="V5" s="30"/>
      <c r="W5" s="30"/>
      <c r="X5" s="30"/>
      <c r="Y5" s="31"/>
      <c r="Z5" s="28"/>
      <c r="AA5" s="28"/>
      <c r="AB5" s="28">
        <f>D5*K5*0.0000001</f>
        <v>25680.6836</v>
      </c>
      <c r="AC5" s="25">
        <f>SUM(Z5:AB5)</f>
        <v>25680.6836</v>
      </c>
      <c r="AD5" s="29"/>
    </row>
    <row r="6" spans="2:30" ht="18.75" customHeight="1" x14ac:dyDescent="0.3">
      <c r="B6" s="26" t="s">
        <v>41</v>
      </c>
      <c r="C6" s="27" t="s">
        <v>42</v>
      </c>
      <c r="D6" s="90">
        <v>11.6</v>
      </c>
      <c r="E6" s="88"/>
      <c r="F6" s="88"/>
      <c r="G6" s="88"/>
      <c r="H6" s="30" t="s">
        <v>43</v>
      </c>
      <c r="I6" s="30" t="s">
        <v>39</v>
      </c>
      <c r="J6" s="88">
        <v>1225</v>
      </c>
      <c r="K6" s="88"/>
      <c r="L6" s="88"/>
      <c r="M6" s="88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  <c r="Z6" s="28">
        <f>D6*J6</f>
        <v>14210</v>
      </c>
      <c r="AA6" s="28"/>
      <c r="AB6" s="28"/>
      <c r="AC6" s="25">
        <f>SUM(Z6:AB6)</f>
        <v>14210</v>
      </c>
      <c r="AD6" s="29" t="s">
        <v>37</v>
      </c>
    </row>
    <row r="7" spans="2:30" ht="18.75" customHeight="1" x14ac:dyDescent="0.3">
      <c r="B7" s="26" t="s">
        <v>44</v>
      </c>
      <c r="C7" s="27" t="s">
        <v>45</v>
      </c>
      <c r="D7" s="90">
        <v>24</v>
      </c>
      <c r="E7" s="88"/>
      <c r="F7" s="88"/>
      <c r="G7" s="88"/>
      <c r="H7" s="30" t="s">
        <v>46</v>
      </c>
      <c r="I7" s="30" t="s">
        <v>39</v>
      </c>
      <c r="J7" s="88">
        <f>Z6</f>
        <v>14210</v>
      </c>
      <c r="K7" s="88"/>
      <c r="L7" s="88"/>
      <c r="M7" s="88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  <c r="Z7" s="28">
        <f>D7%*J7</f>
        <v>3410.4</v>
      </c>
      <c r="AA7" s="28"/>
      <c r="AB7" s="28"/>
      <c r="AC7" s="25">
        <f>SUM(Z7:AB7)</f>
        <v>3410.4</v>
      </c>
      <c r="AD7" s="29" t="s">
        <v>37</v>
      </c>
    </row>
    <row r="8" spans="2:30" ht="18.75" customHeight="1" x14ac:dyDescent="0.3">
      <c r="B8" s="42" t="s">
        <v>47</v>
      </c>
      <c r="C8" s="43" t="s">
        <v>37</v>
      </c>
      <c r="D8" s="91">
        <v>1</v>
      </c>
      <c r="E8" s="89"/>
      <c r="F8" s="89"/>
      <c r="G8" s="44" t="s">
        <v>10</v>
      </c>
      <c r="H8" s="44" t="s">
        <v>39</v>
      </c>
      <c r="I8" s="89">
        <v>272996</v>
      </c>
      <c r="J8" s="89"/>
      <c r="K8" s="89"/>
      <c r="L8" s="89"/>
      <c r="M8" s="44" t="s">
        <v>39</v>
      </c>
      <c r="N8" s="89" t="s">
        <v>48</v>
      </c>
      <c r="O8" s="89"/>
      <c r="P8" s="89"/>
      <c r="Q8" s="89"/>
      <c r="R8" s="89"/>
      <c r="S8" s="89"/>
      <c r="T8" s="89"/>
      <c r="U8" s="89"/>
      <c r="V8" s="89"/>
      <c r="W8" s="44"/>
      <c r="X8" s="44"/>
      <c r="Y8" s="45"/>
      <c r="Z8" s="46"/>
      <c r="AA8" s="46">
        <f>TRUNC(D8*I8*0.20833,0)</f>
        <v>56873</v>
      </c>
      <c r="AB8" s="46"/>
      <c r="AC8" s="47">
        <f>SUM(Z8:AB8)</f>
        <v>56873</v>
      </c>
      <c r="AD8" s="48" t="s">
        <v>37</v>
      </c>
    </row>
  </sheetData>
  <mergeCells count="13">
    <mergeCell ref="N8:V8"/>
    <mergeCell ref="D6:G6"/>
    <mergeCell ref="J6:M6"/>
    <mergeCell ref="D7:G7"/>
    <mergeCell ref="J7:M7"/>
    <mergeCell ref="D8:F8"/>
    <mergeCell ref="I8:L8"/>
    <mergeCell ref="B1:AD2"/>
    <mergeCell ref="D3:Y3"/>
    <mergeCell ref="D5:H5"/>
    <mergeCell ref="I5:J5"/>
    <mergeCell ref="K5:M5"/>
    <mergeCell ref="O5:Q5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산출근거</vt:lpstr>
      <vt:lpstr>기계경비</vt:lpstr>
      <vt:lpstr>산출근거!Print_Area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2024-09-21T07:44:12Z</cp:lastPrinted>
  <dcterms:created xsi:type="dcterms:W3CDTF">2024-03-28T03:31:31Z</dcterms:created>
  <dcterms:modified xsi:type="dcterms:W3CDTF">2024-09-22T02:22:25Z</dcterms:modified>
</cp:coreProperties>
</file>